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1351" activeTab="1"/>
  </bookViews>
  <sheets>
    <sheet name="Example1" sheetId="1" r:id="rId1"/>
    <sheet name="Example2" sheetId="2" r:id="rId2"/>
    <sheet name="Example3" sheetId="3" r:id="rId3"/>
  </sheets>
  <calcPr calcId="144525"/>
</workbook>
</file>

<file path=xl/sharedStrings.xml><?xml version="1.0" encoding="utf-8"?>
<sst xmlns="http://schemas.openxmlformats.org/spreadsheetml/2006/main" count="71">
  <si>
    <t>Условия кредитования</t>
  </si>
  <si>
    <t>описание:</t>
  </si>
  <si>
    <t>http://exceltable.com/otchety/kalkulyator-rascheta-kredita</t>
  </si>
  <si>
    <t>Сумма кредита</t>
  </si>
  <si>
    <t>Процентная ставка</t>
  </si>
  <si>
    <t>Срок, мес.</t>
  </si>
  <si>
    <t>График погашения кредита</t>
  </si>
  <si>
    <t>Номер месяца</t>
  </si>
  <si>
    <t>Платежи по кредиту</t>
  </si>
  <si>
    <t>Остаток задолженности по кредиту</t>
  </si>
  <si>
    <t>Выплата процентов</t>
  </si>
  <si>
    <t>Выплата осн.долга</t>
  </si>
  <si>
    <t>Итоговый платеж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</si>
  <si>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</si>
  <si>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</si>
  <si>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</si>
  <si>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</si>
  <si>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</si>
  <si>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</si>
  <si>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</si>
  <si>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</si>
  <si>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</si>
  <si>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</si>
  <si>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</si>
  <si>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</si>
  <si>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</si>
  <si>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</si>
  <si>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</si>
  <si>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</si>
  <si>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</si>
  <si>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</si>
  <si>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</si>
  <si>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</si>
  <si>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</si>
  <si>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</si>
  <si>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</si>
  <si>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</si>
  <si>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25 месяц</t>
  </si>
  <si>
    <t>26 месяц</t>
  </si>
  <si>
    <t>27 месяц</t>
  </si>
  <si>
    <t>28 месяц</t>
  </si>
  <si>
    <t>29 месяц</t>
  </si>
  <si>
    <t>30 месяц</t>
  </si>
  <si>
    <t>31 месяц</t>
  </si>
  <si>
    <t>32 месяц</t>
  </si>
  <si>
    <t>33 месяц</t>
  </si>
  <si>
    <t>34 месяц</t>
  </si>
  <si>
    <t>35 месяц</t>
  </si>
  <si>
    <t>36 месяц</t>
  </si>
  <si>
    <t>итого:</t>
  </si>
  <si>
    <t>Период</t>
  </si>
  <si>
    <t>Сумма аннуитетного платежа</t>
  </si>
  <si>
    <t>Комиссия</t>
  </si>
  <si>
    <t>Платеж по кредиту</t>
  </si>
  <si>
    <t>Сумма осн.долга</t>
  </si>
  <si>
    <t>Сумма процентов</t>
  </si>
  <si>
    <t>Остаток осн.долга</t>
  </si>
  <si>
    <t>Сумма</t>
  </si>
  <si>
    <t>Ежемесячная комиссия</t>
  </si>
  <si>
    <t>Способ погашения</t>
  </si>
  <si>
    <t>аннуитет</t>
  </si>
  <si>
    <t>i(ежемесячная процентная ставка)</t>
  </si>
  <si>
    <t>ПЛТ</t>
  </si>
  <si>
    <t>Полная Стоимость Кредита</t>
  </si>
  <si>
    <t>БП</t>
  </si>
  <si>
    <t>ЧБП</t>
  </si>
  <si>
    <t>i</t>
  </si>
  <si>
    <t>ПСК</t>
  </si>
  <si>
    <t>ИТОГО:</t>
  </si>
  <si>
    <t>Проценты</t>
  </si>
  <si>
    <t>Комиссия единовременно</t>
  </si>
</sst>
</file>

<file path=xl/styles.xml><?xml version="1.0" encoding="utf-8"?>
<styleSheet xmlns="http://schemas.openxmlformats.org/spreadsheetml/2006/main">
  <numFmts count="6">
    <numFmt numFmtId="176" formatCode="#\ ##0"/>
    <numFmt numFmtId="8" formatCode="&quot;$&quot;#,##0.00_);[Red]\(&quot;$&quot;#,##0.00\)"/>
    <numFmt numFmtId="177" formatCode="_ * #,##0_ ;_ * \-#,##0_ ;_ * &quot;-&quot;_ ;_ @_ "/>
    <numFmt numFmtId="178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2F4B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5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178" fontId="8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2" fillId="0" borderId="0" applyNumberFormat="0" applyFill="0" applyBorder="0" applyAlignment="0" applyProtection="0"/>
    <xf numFmtId="0" fontId="8" fillId="6" borderId="7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1" xfId="6" applyFont="1" applyBorder="1"/>
    <xf numFmtId="44" fontId="0" fillId="0" borderId="1" xfId="0" applyNumberFormat="1" applyBorder="1"/>
    <xf numFmtId="9" fontId="0" fillId="0" borderId="1" xfId="0" applyNumberFormat="1" applyBorder="1"/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8" fontId="0" fillId="0" borderId="0" xfId="0" applyNumberFormat="1"/>
    <xf numFmtId="0" fontId="1" fillId="0" borderId="1" xfId="0" applyFont="1" applyBorder="1"/>
    <xf numFmtId="10" fontId="0" fillId="0" borderId="1" xfId="9" applyNumberFormat="1" applyFont="1" applyBorder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2" borderId="1" xfId="0" applyNumberFormat="1" applyFill="1" applyBorder="1"/>
    <xf numFmtId="0" fontId="0" fillId="0" borderId="0" xfId="0" applyAlignment="1">
      <alignment horizontal="right"/>
    </xf>
    <xf numFmtId="0" fontId="2" fillId="0" borderId="0" xfId="13"/>
    <xf numFmtId="44" fontId="1" fillId="2" borderId="0" xfId="0" applyNumberFormat="1" applyFont="1" applyFill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8" fontId="0" fillId="0" borderId="1" xfId="0" applyNumberFormat="1" applyBorder="1"/>
    <xf numFmtId="44" fontId="1" fillId="0" borderId="0" xfId="0" applyNumberFormat="1" applyFont="1" applyAlignment="1">
      <alignment horizontal="right"/>
    </xf>
    <xf numFmtId="0" fontId="3" fillId="0" borderId="0" xfId="13" applyFont="1"/>
    <xf numFmtId="0" fontId="1" fillId="0" borderId="0" xfId="0" applyFont="1" applyAlignment="1">
      <alignment horizontal="center"/>
    </xf>
    <xf numFmtId="176" fontId="0" fillId="0" borderId="1" xfId="0" applyNumberFormat="1" applyBorder="1"/>
    <xf numFmtId="9" fontId="0" fillId="0" borderId="1" xfId="9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2" borderId="1" xfId="0" applyNumberFormat="1" applyFill="1" applyBorder="1"/>
    <xf numFmtId="0" fontId="1" fillId="0" borderId="0" xfId="0" applyFont="1" applyFill="1" applyBorder="1" applyAlignment="1">
      <alignment horizontal="right"/>
    </xf>
    <xf numFmtId="8" fontId="1" fillId="0" borderId="0" xfId="0" applyNumberFormat="1" applyFont="1" applyBorder="1"/>
    <xf numFmtId="4" fontId="1" fillId="2" borderId="0" xfId="0" applyNumberFormat="1" applyFont="1" applyFill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C2F4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otchety/kalkulyator-rascheta-kredi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otchety/kalkulyator-rascheta-kredi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otchety/kalkulyator-rascheta-kredi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4"/>
  <sheetViews>
    <sheetView workbookViewId="0">
      <selection activeCell="J9" sqref="J9"/>
    </sheetView>
  </sheetViews>
  <sheetFormatPr defaultColWidth="9" defaultRowHeight="14.4" outlineLevelCol="7"/>
  <cols>
    <col min="1" max="1" width="20.5740740740741" customWidth="1"/>
    <col min="2" max="2" width="12.712962962963" customWidth="1"/>
    <col min="3" max="3" width="5.13888888888889" customWidth="1"/>
    <col min="4" max="4" width="10.5740740740741" customWidth="1"/>
    <col min="5" max="5" width="17.712962962963" customWidth="1"/>
    <col min="6" max="6" width="11.1388888888889" customWidth="1"/>
    <col min="7" max="7" width="11.287037037037" customWidth="1"/>
    <col min="8" max="8" width="10.1388888888889" customWidth="1"/>
  </cols>
  <sheetData>
    <row r="1" spans="1:5">
      <c r="A1" s="24" t="s">
        <v>0</v>
      </c>
      <c r="B1" s="24"/>
      <c r="D1" s="16" t="s">
        <v>1</v>
      </c>
      <c r="E1" s="17" t="s">
        <v>2</v>
      </c>
    </row>
    <row r="2" spans="1:2">
      <c r="A2" s="3" t="s">
        <v>3</v>
      </c>
      <c r="B2" s="25">
        <v>100000</v>
      </c>
    </row>
    <row r="3" spans="1:2">
      <c r="A3" s="3" t="s">
        <v>4</v>
      </c>
      <c r="B3" s="26">
        <v>0.18</v>
      </c>
    </row>
    <row r="4" spans="1:2">
      <c r="A4" s="3" t="s">
        <v>5</v>
      </c>
      <c r="B4" s="3">
        <v>36</v>
      </c>
    </row>
    <row r="6" spans="1:2">
      <c r="A6" s="24" t="s">
        <v>6</v>
      </c>
      <c r="B6" s="24"/>
    </row>
    <row r="7" ht="42.75" customHeight="1" spans="1:8">
      <c r="A7" s="27" t="s">
        <v>7</v>
      </c>
      <c r="B7" s="27" t="s">
        <v>8</v>
      </c>
      <c r="D7" s="27" t="s">
        <v>7</v>
      </c>
      <c r="E7" s="28" t="s">
        <v>9</v>
      </c>
      <c r="F7" s="28" t="s">
        <v>10</v>
      </c>
      <c r="G7" s="28" t="s">
        <v>11</v>
      </c>
      <c r="H7" s="29" t="s">
        <v>12</v>
      </c>
    </row>
    <row r="8" spans="1:8">
      <c r="A8" s="3" t="s">
        <v>13</v>
      </c>
      <c r="B8" s="21">
        <f>PMT($B$3/12,$B$4,$B$2)</f>
        <v>-3615.23955359168</v>
      </c>
      <c r="D8" s="3">
        <v>1</v>
      </c>
      <c r="E8" s="30">
        <f>$B$2</f>
        <v>100000</v>
      </c>
      <c r="F8" s="31">
        <f>E8*($B$3/12)</f>
        <v>1500</v>
      </c>
      <c r="G8" s="31">
        <f>IF(D9&lt;=$B$4,$B$2/$B$4,0)</f>
        <v>2777.77777777778</v>
      </c>
      <c r="H8" s="32">
        <f>F8+G8</f>
        <v>4277.77777777778</v>
      </c>
    </row>
    <row r="9" spans="1:8">
      <c r="A9" s="3" t="s">
        <v>14</v>
      </c>
      <c r="B9" s="21">
        <f t="shared" ref="B9:B43" si="0">PMT($B$3/12,$B$4,$B$2)</f>
        <v>-3615.23955359168</v>
      </c>
      <c r="D9" s="3">
        <v>2</v>
      </c>
      <c r="E9" s="31">
        <f>IF(D10&gt;$B$4,0,E8-G9)</f>
        <v>97222.2222222222</v>
      </c>
      <c r="F9" s="31">
        <f t="shared" ref="F9:F43" si="1">E9*($B$3/12)</f>
        <v>1458.33333333333</v>
      </c>
      <c r="G9" s="31">
        <f>IF(D10&lt;=$B$4,$B$2/$B$4,0)</f>
        <v>2777.77777777778</v>
      </c>
      <c r="H9" s="32">
        <f t="shared" ref="H9:H43" si="2">F9+G9</f>
        <v>4236.11111111111</v>
      </c>
    </row>
    <row r="10" spans="1:8">
      <c r="A10" s="3" t="s">
        <v>15</v>
      </c>
      <c r="B10" s="21">
        <f t="shared" si="0"/>
        <v>-3615.23955359168</v>
      </c>
      <c r="D10" s="3">
        <v>3</v>
      </c>
      <c r="E10" s="31">
        <f t="shared" ref="E10:E43" si="3">IF(D11&gt;$B$4,0,E9-G10)</f>
        <v>94444.4444444444</v>
      </c>
      <c r="F10" s="31">
        <f t="shared" si="1"/>
        <v>1416.66666666667</v>
      </c>
      <c r="G10" s="31">
        <f t="shared" ref="G10:G43" si="4">IF(D11&lt;=$B$4,$B$2/$B$4,0)</f>
        <v>2777.77777777778</v>
      </c>
      <c r="H10" s="32">
        <f t="shared" si="2"/>
        <v>4194.44444444444</v>
      </c>
    </row>
    <row r="11" spans="1:8">
      <c r="A11" s="3" t="s">
        <v>16</v>
      </c>
      <c r="B11" s="21">
        <f t="shared" si="0"/>
        <v>-3615.23955359168</v>
      </c>
      <c r="D11" s="3">
        <v>4</v>
      </c>
      <c r="E11" s="31">
        <f t="shared" si="3"/>
        <v>91666.6666666667</v>
      </c>
      <c r="F11" s="31">
        <f t="shared" si="1"/>
        <v>1375</v>
      </c>
      <c r="G11" s="31">
        <f t="shared" si="4"/>
        <v>2777.77777777778</v>
      </c>
      <c r="H11" s="32">
        <f t="shared" si="2"/>
        <v>4152.77777777778</v>
      </c>
    </row>
    <row r="12" spans="1:8">
      <c r="A12" s="3" t="s">
        <v>17</v>
      </c>
      <c r="B12" s="21">
        <f t="shared" si="0"/>
        <v>-3615.23955359168</v>
      </c>
      <c r="D12" s="3">
        <v>5</v>
      </c>
      <c r="E12" s="31">
        <f t="shared" si="3"/>
        <v>88888.8888888889</v>
      </c>
      <c r="F12" s="31">
        <f t="shared" si="1"/>
        <v>1333.33333333333</v>
      </c>
      <c r="G12" s="31">
        <f t="shared" si="4"/>
        <v>2777.77777777778</v>
      </c>
      <c r="H12" s="32">
        <f t="shared" si="2"/>
        <v>4111.11111111111</v>
      </c>
    </row>
    <row r="13" spans="1:8">
      <c r="A13" s="3" t="s">
        <v>18</v>
      </c>
      <c r="B13" s="21">
        <f t="shared" si="0"/>
        <v>-3615.23955359168</v>
      </c>
      <c r="D13" s="3">
        <v>6</v>
      </c>
      <c r="E13" s="31">
        <f t="shared" si="3"/>
        <v>86111.1111111111</v>
      </c>
      <c r="F13" s="31">
        <f t="shared" si="1"/>
        <v>1291.66666666667</v>
      </c>
      <c r="G13" s="31">
        <f t="shared" si="4"/>
        <v>2777.77777777778</v>
      </c>
      <c r="H13" s="32">
        <f t="shared" si="2"/>
        <v>4069.44444444444</v>
      </c>
    </row>
    <row r="14" spans="1:8">
      <c r="A14" s="3" t="s">
        <v>19</v>
      </c>
      <c r="B14" s="21">
        <f t="shared" si="0"/>
        <v>-3615.23955359168</v>
      </c>
      <c r="D14" s="3">
        <v>7</v>
      </c>
      <c r="E14" s="31">
        <f t="shared" si="3"/>
        <v>83333.3333333333</v>
      </c>
      <c r="F14" s="31">
        <f t="shared" si="1"/>
        <v>1250</v>
      </c>
      <c r="G14" s="31">
        <f t="shared" si="4"/>
        <v>2777.77777777778</v>
      </c>
      <c r="H14" s="32">
        <f t="shared" si="2"/>
        <v>4027.77777777778</v>
      </c>
    </row>
    <row r="15" spans="1:8">
      <c r="A15" s="3" t="s">
        <v>20</v>
      </c>
      <c r="B15" s="21">
        <f t="shared" si="0"/>
        <v>-3615.23955359168</v>
      </c>
      <c r="D15" s="3">
        <v>8</v>
      </c>
      <c r="E15" s="31">
        <f t="shared" si="3"/>
        <v>80555.5555555555</v>
      </c>
      <c r="F15" s="31">
        <f t="shared" si="1"/>
        <v>1208.33333333333</v>
      </c>
      <c r="G15" s="31">
        <f t="shared" si="4"/>
        <v>2777.77777777778</v>
      </c>
      <c r="H15" s="32">
        <f t="shared" si="2"/>
        <v>3986.11111111111</v>
      </c>
    </row>
    <row r="16" spans="1:8">
      <c r="A16" s="3" t="s">
        <v>21</v>
      </c>
      <c r="B16" s="21">
        <f t="shared" si="0"/>
        <v>-3615.23955359168</v>
      </c>
      <c r="D16" s="3">
        <v>9</v>
      </c>
      <c r="E16" s="31">
        <f t="shared" si="3"/>
        <v>77777.7777777778</v>
      </c>
      <c r="F16" s="31">
        <f t="shared" si="1"/>
        <v>1166.66666666667</v>
      </c>
      <c r="G16" s="31">
        <f t="shared" si="4"/>
        <v>2777.77777777778</v>
      </c>
      <c r="H16" s="32">
        <f t="shared" si="2"/>
        <v>3944.44444444444</v>
      </c>
    </row>
    <row r="17" spans="1:8">
      <c r="A17" s="3" t="s">
        <v>22</v>
      </c>
      <c r="B17" s="21">
        <f t="shared" si="0"/>
        <v>-3615.23955359168</v>
      </c>
      <c r="D17" s="3">
        <v>10</v>
      </c>
      <c r="E17" s="31">
        <f t="shared" si="3"/>
        <v>75000</v>
      </c>
      <c r="F17" s="31">
        <f t="shared" si="1"/>
        <v>1125</v>
      </c>
      <c r="G17" s="31">
        <f t="shared" si="4"/>
        <v>2777.77777777778</v>
      </c>
      <c r="H17" s="32">
        <f t="shared" si="2"/>
        <v>3902.77777777778</v>
      </c>
    </row>
    <row r="18" spans="1:8">
      <c r="A18" s="3" t="s">
        <v>23</v>
      </c>
      <c r="B18" s="21">
        <f t="shared" si="0"/>
        <v>-3615.23955359168</v>
      </c>
      <c r="D18" s="3">
        <v>11</v>
      </c>
      <c r="E18" s="31">
        <f t="shared" si="3"/>
        <v>72222.2222222222</v>
      </c>
      <c r="F18" s="31">
        <f t="shared" si="1"/>
        <v>1083.33333333333</v>
      </c>
      <c r="G18" s="31">
        <f t="shared" si="4"/>
        <v>2777.77777777778</v>
      </c>
      <c r="H18" s="32">
        <f t="shared" si="2"/>
        <v>3861.11111111111</v>
      </c>
    </row>
    <row r="19" spans="1:8">
      <c r="A19" s="3" t="s">
        <v>24</v>
      </c>
      <c r="B19" s="21">
        <f t="shared" si="0"/>
        <v>-3615.23955359168</v>
      </c>
      <c r="D19" s="3">
        <v>12</v>
      </c>
      <c r="E19" s="31">
        <f t="shared" si="3"/>
        <v>69444.4444444444</v>
      </c>
      <c r="F19" s="31">
        <f t="shared" si="1"/>
        <v>1041.66666666667</v>
      </c>
      <c r="G19" s="31">
        <f t="shared" si="4"/>
        <v>2777.77777777778</v>
      </c>
      <c r="H19" s="32">
        <f t="shared" si="2"/>
        <v>3819.44444444444</v>
      </c>
    </row>
    <row r="20" spans="1:8">
      <c r="A20" s="3" t="s">
        <v>25</v>
      </c>
      <c r="B20" s="21">
        <f t="shared" si="0"/>
        <v>-3615.23955359168</v>
      </c>
      <c r="D20" s="3">
        <v>13</v>
      </c>
      <c r="E20" s="31">
        <f t="shared" si="3"/>
        <v>66666.6666666666</v>
      </c>
      <c r="F20" s="31">
        <f t="shared" si="1"/>
        <v>999.999999999999</v>
      </c>
      <c r="G20" s="31">
        <f t="shared" si="4"/>
        <v>2777.77777777778</v>
      </c>
      <c r="H20" s="32">
        <f t="shared" si="2"/>
        <v>3777.77777777778</v>
      </c>
    </row>
    <row r="21" spans="1:8">
      <c r="A21" s="3" t="s">
        <v>26</v>
      </c>
      <c r="B21" s="21">
        <f t="shared" si="0"/>
        <v>-3615.23955359168</v>
      </c>
      <c r="D21" s="3">
        <v>14</v>
      </c>
      <c r="E21" s="31">
        <f t="shared" si="3"/>
        <v>63888.8888888888</v>
      </c>
      <c r="F21" s="31">
        <f t="shared" si="1"/>
        <v>958.333333333333</v>
      </c>
      <c r="G21" s="31">
        <f t="shared" si="4"/>
        <v>2777.77777777778</v>
      </c>
      <c r="H21" s="32">
        <f t="shared" si="2"/>
        <v>3736.11111111111</v>
      </c>
    </row>
    <row r="22" spans="1:8">
      <c r="A22" s="3" t="s">
        <v>27</v>
      </c>
      <c r="B22" s="21">
        <f t="shared" si="0"/>
        <v>-3615.23955359168</v>
      </c>
      <c r="D22" s="3">
        <v>15</v>
      </c>
      <c r="E22" s="31">
        <f t="shared" si="3"/>
        <v>61111.1111111111</v>
      </c>
      <c r="F22" s="31">
        <f t="shared" si="1"/>
        <v>916.666666666666</v>
      </c>
      <c r="G22" s="31">
        <f t="shared" si="4"/>
        <v>2777.77777777778</v>
      </c>
      <c r="H22" s="32">
        <f t="shared" si="2"/>
        <v>3694.44444444444</v>
      </c>
    </row>
    <row r="23" spans="1:8">
      <c r="A23" s="3" t="s">
        <v>28</v>
      </c>
      <c r="B23" s="21">
        <f t="shared" si="0"/>
        <v>-3615.23955359168</v>
      </c>
      <c r="D23" s="3">
        <v>16</v>
      </c>
      <c r="E23" s="31">
        <f t="shared" si="3"/>
        <v>58333.3333333333</v>
      </c>
      <c r="F23" s="31">
        <f t="shared" si="1"/>
        <v>874.999999999999</v>
      </c>
      <c r="G23" s="31">
        <f t="shared" si="4"/>
        <v>2777.77777777778</v>
      </c>
      <c r="H23" s="32">
        <f t="shared" si="2"/>
        <v>3652.77777777778</v>
      </c>
    </row>
    <row r="24" spans="1:8">
      <c r="A24" s="3" t="s">
        <v>29</v>
      </c>
      <c r="B24" s="21">
        <f t="shared" si="0"/>
        <v>-3615.23955359168</v>
      </c>
      <c r="D24" s="3">
        <v>17</v>
      </c>
      <c r="E24" s="31">
        <f t="shared" si="3"/>
        <v>55555.5555555555</v>
      </c>
      <c r="F24" s="31">
        <f t="shared" si="1"/>
        <v>833.333333333333</v>
      </c>
      <c r="G24" s="31">
        <f t="shared" si="4"/>
        <v>2777.77777777778</v>
      </c>
      <c r="H24" s="32">
        <f t="shared" si="2"/>
        <v>3611.11111111111</v>
      </c>
    </row>
    <row r="25" spans="1:8">
      <c r="A25" s="3" t="s">
        <v>30</v>
      </c>
      <c r="B25" s="21">
        <f t="shared" si="0"/>
        <v>-3615.23955359168</v>
      </c>
      <c r="D25" s="3">
        <v>18</v>
      </c>
      <c r="E25" s="31">
        <f t="shared" si="3"/>
        <v>52777.7777777777</v>
      </c>
      <c r="F25" s="31">
        <f t="shared" si="1"/>
        <v>791.666666666666</v>
      </c>
      <c r="G25" s="31">
        <f t="shared" si="4"/>
        <v>2777.77777777778</v>
      </c>
      <c r="H25" s="32">
        <f t="shared" si="2"/>
        <v>3569.44444444444</v>
      </c>
    </row>
    <row r="26" spans="1:8">
      <c r="A26" s="3" t="s">
        <v>31</v>
      </c>
      <c r="B26" s="21">
        <f t="shared" si="0"/>
        <v>-3615.23955359168</v>
      </c>
      <c r="D26" s="3">
        <v>19</v>
      </c>
      <c r="E26" s="31">
        <f t="shared" si="3"/>
        <v>49999.9999999999</v>
      </c>
      <c r="F26" s="31">
        <f t="shared" si="1"/>
        <v>749.999999999999</v>
      </c>
      <c r="G26" s="31">
        <f t="shared" si="4"/>
        <v>2777.77777777778</v>
      </c>
      <c r="H26" s="32">
        <f t="shared" si="2"/>
        <v>3527.77777777778</v>
      </c>
    </row>
    <row r="27" spans="1:8">
      <c r="A27" s="3" t="s">
        <v>32</v>
      </c>
      <c r="B27" s="21">
        <f t="shared" si="0"/>
        <v>-3615.23955359168</v>
      </c>
      <c r="D27" s="3">
        <v>20</v>
      </c>
      <c r="E27" s="31">
        <f t="shared" si="3"/>
        <v>47222.2222222222</v>
      </c>
      <c r="F27" s="31">
        <f t="shared" si="1"/>
        <v>708.333333333332</v>
      </c>
      <c r="G27" s="31">
        <f t="shared" si="4"/>
        <v>2777.77777777778</v>
      </c>
      <c r="H27" s="32">
        <f t="shared" si="2"/>
        <v>3486.11111111111</v>
      </c>
    </row>
    <row r="28" spans="1:8">
      <c r="A28" s="3" t="s">
        <v>33</v>
      </c>
      <c r="B28" s="21">
        <f t="shared" si="0"/>
        <v>-3615.23955359168</v>
      </c>
      <c r="D28" s="3">
        <v>21</v>
      </c>
      <c r="E28" s="31">
        <f t="shared" si="3"/>
        <v>44444.4444444444</v>
      </c>
      <c r="F28" s="31">
        <f t="shared" si="1"/>
        <v>666.666666666666</v>
      </c>
      <c r="G28" s="31">
        <f t="shared" si="4"/>
        <v>2777.77777777778</v>
      </c>
      <c r="H28" s="32">
        <f t="shared" si="2"/>
        <v>3444.44444444444</v>
      </c>
    </row>
    <row r="29" spans="1:8">
      <c r="A29" s="3" t="s">
        <v>34</v>
      </c>
      <c r="B29" s="21">
        <f t="shared" si="0"/>
        <v>-3615.23955359168</v>
      </c>
      <c r="D29" s="3">
        <v>22</v>
      </c>
      <c r="E29" s="31">
        <f t="shared" si="3"/>
        <v>41666.6666666666</v>
      </c>
      <c r="F29" s="31">
        <f t="shared" si="1"/>
        <v>624.999999999999</v>
      </c>
      <c r="G29" s="31">
        <f t="shared" si="4"/>
        <v>2777.77777777778</v>
      </c>
      <c r="H29" s="32">
        <f t="shared" si="2"/>
        <v>3402.77777777778</v>
      </c>
    </row>
    <row r="30" spans="1:8">
      <c r="A30" s="3" t="s">
        <v>35</v>
      </c>
      <c r="B30" s="21">
        <f t="shared" si="0"/>
        <v>-3615.23955359168</v>
      </c>
      <c r="D30" s="3">
        <v>23</v>
      </c>
      <c r="E30" s="31">
        <f t="shared" si="3"/>
        <v>38888.8888888888</v>
      </c>
      <c r="F30" s="31">
        <f t="shared" si="1"/>
        <v>583.333333333332</v>
      </c>
      <c r="G30" s="31">
        <f t="shared" si="4"/>
        <v>2777.77777777778</v>
      </c>
      <c r="H30" s="32">
        <f t="shared" si="2"/>
        <v>3361.11111111111</v>
      </c>
    </row>
    <row r="31" spans="1:8">
      <c r="A31" s="3" t="s">
        <v>36</v>
      </c>
      <c r="B31" s="21">
        <f t="shared" si="0"/>
        <v>-3615.23955359168</v>
      </c>
      <c r="D31" s="3">
        <v>24</v>
      </c>
      <c r="E31" s="31">
        <f t="shared" si="3"/>
        <v>36111.111111111</v>
      </c>
      <c r="F31" s="31">
        <f t="shared" si="1"/>
        <v>541.666666666665</v>
      </c>
      <c r="G31" s="31">
        <f t="shared" si="4"/>
        <v>2777.77777777778</v>
      </c>
      <c r="H31" s="32">
        <f t="shared" si="2"/>
        <v>3319.44444444444</v>
      </c>
    </row>
    <row r="32" spans="1:8">
      <c r="A32" s="3" t="s">
        <v>37</v>
      </c>
      <c r="B32" s="21">
        <f t="shared" si="0"/>
        <v>-3615.23955359168</v>
      </c>
      <c r="D32" s="3">
        <v>25</v>
      </c>
      <c r="E32" s="31">
        <f t="shared" si="3"/>
        <v>33333.3333333333</v>
      </c>
      <c r="F32" s="31">
        <f t="shared" si="1"/>
        <v>499.999999999999</v>
      </c>
      <c r="G32" s="31">
        <f t="shared" si="4"/>
        <v>2777.77777777778</v>
      </c>
      <c r="H32" s="32">
        <f t="shared" si="2"/>
        <v>3277.77777777778</v>
      </c>
    </row>
    <row r="33" spans="1:8">
      <c r="A33" s="3" t="s">
        <v>38</v>
      </c>
      <c r="B33" s="21">
        <f t="shared" si="0"/>
        <v>-3615.23955359168</v>
      </c>
      <c r="D33" s="3">
        <v>26</v>
      </c>
      <c r="E33" s="31">
        <f t="shared" si="3"/>
        <v>30555.5555555555</v>
      </c>
      <c r="F33" s="31">
        <f t="shared" si="1"/>
        <v>458.333333333332</v>
      </c>
      <c r="G33" s="31">
        <f t="shared" si="4"/>
        <v>2777.77777777778</v>
      </c>
      <c r="H33" s="32">
        <f t="shared" si="2"/>
        <v>3236.11111111111</v>
      </c>
    </row>
    <row r="34" spans="1:8">
      <c r="A34" s="3" t="s">
        <v>39</v>
      </c>
      <c r="B34" s="21">
        <f t="shared" si="0"/>
        <v>-3615.23955359168</v>
      </c>
      <c r="D34" s="3">
        <v>27</v>
      </c>
      <c r="E34" s="31">
        <f t="shared" si="3"/>
        <v>27777.7777777777</v>
      </c>
      <c r="F34" s="31">
        <f t="shared" si="1"/>
        <v>416.666666666665</v>
      </c>
      <c r="G34" s="31">
        <f t="shared" si="4"/>
        <v>2777.77777777778</v>
      </c>
      <c r="H34" s="32">
        <f t="shared" si="2"/>
        <v>3194.44444444444</v>
      </c>
    </row>
    <row r="35" spans="1:8">
      <c r="A35" s="3" t="s">
        <v>40</v>
      </c>
      <c r="B35" s="21">
        <f t="shared" si="0"/>
        <v>-3615.23955359168</v>
      </c>
      <c r="D35" s="3">
        <v>28</v>
      </c>
      <c r="E35" s="31">
        <f t="shared" si="3"/>
        <v>24999.9999999999</v>
      </c>
      <c r="F35" s="31">
        <f t="shared" si="1"/>
        <v>374.999999999999</v>
      </c>
      <c r="G35" s="31">
        <f t="shared" si="4"/>
        <v>2777.77777777778</v>
      </c>
      <c r="H35" s="32">
        <f t="shared" si="2"/>
        <v>3152.77777777778</v>
      </c>
    </row>
    <row r="36" spans="1:8">
      <c r="A36" s="3" t="s">
        <v>41</v>
      </c>
      <c r="B36" s="21">
        <f t="shared" si="0"/>
        <v>-3615.23955359168</v>
      </c>
      <c r="D36" s="3">
        <v>29</v>
      </c>
      <c r="E36" s="31">
        <f t="shared" si="3"/>
        <v>22222.2222222221</v>
      </c>
      <c r="F36" s="31">
        <f t="shared" si="1"/>
        <v>333.333333333332</v>
      </c>
      <c r="G36" s="31">
        <f t="shared" si="4"/>
        <v>2777.77777777778</v>
      </c>
      <c r="H36" s="32">
        <f t="shared" si="2"/>
        <v>3111.11111111111</v>
      </c>
    </row>
    <row r="37" spans="1:8">
      <c r="A37" s="3" t="s">
        <v>42</v>
      </c>
      <c r="B37" s="21">
        <f t="shared" si="0"/>
        <v>-3615.23955359168</v>
      </c>
      <c r="D37" s="3">
        <v>30</v>
      </c>
      <c r="E37" s="31">
        <f t="shared" si="3"/>
        <v>19444.4444444444</v>
      </c>
      <c r="F37" s="31">
        <f t="shared" si="1"/>
        <v>291.666666666666</v>
      </c>
      <c r="G37" s="31">
        <f t="shared" si="4"/>
        <v>2777.77777777778</v>
      </c>
      <c r="H37" s="32">
        <f t="shared" si="2"/>
        <v>3069.44444444444</v>
      </c>
    </row>
    <row r="38" spans="1:8">
      <c r="A38" s="3" t="s">
        <v>43</v>
      </c>
      <c r="B38" s="21">
        <f t="shared" si="0"/>
        <v>-3615.23955359168</v>
      </c>
      <c r="D38" s="3">
        <v>31</v>
      </c>
      <c r="E38" s="31">
        <f t="shared" si="3"/>
        <v>16666.6666666666</v>
      </c>
      <c r="F38" s="31">
        <f t="shared" si="1"/>
        <v>249.999999999999</v>
      </c>
      <c r="G38" s="31">
        <f t="shared" si="4"/>
        <v>2777.77777777778</v>
      </c>
      <c r="H38" s="32">
        <f t="shared" si="2"/>
        <v>3027.77777777778</v>
      </c>
    </row>
    <row r="39" spans="1:8">
      <c r="A39" s="3" t="s">
        <v>44</v>
      </c>
      <c r="B39" s="21">
        <f t="shared" si="0"/>
        <v>-3615.23955359168</v>
      </c>
      <c r="D39" s="3">
        <v>32</v>
      </c>
      <c r="E39" s="31">
        <f t="shared" si="3"/>
        <v>13888.8888888888</v>
      </c>
      <c r="F39" s="31">
        <f t="shared" si="1"/>
        <v>208.333333333332</v>
      </c>
      <c r="G39" s="31">
        <f t="shared" si="4"/>
        <v>2777.77777777778</v>
      </c>
      <c r="H39" s="32">
        <f t="shared" si="2"/>
        <v>2986.11111111111</v>
      </c>
    </row>
    <row r="40" spans="1:8">
      <c r="A40" s="3" t="s">
        <v>45</v>
      </c>
      <c r="B40" s="21">
        <f t="shared" si="0"/>
        <v>-3615.23955359168</v>
      </c>
      <c r="D40" s="3">
        <v>33</v>
      </c>
      <c r="E40" s="31">
        <f t="shared" si="3"/>
        <v>11111.111111111</v>
      </c>
      <c r="F40" s="31">
        <f t="shared" si="1"/>
        <v>166.666666666666</v>
      </c>
      <c r="G40" s="31">
        <f t="shared" si="4"/>
        <v>2777.77777777778</v>
      </c>
      <c r="H40" s="32">
        <f t="shared" si="2"/>
        <v>2944.44444444444</v>
      </c>
    </row>
    <row r="41" spans="1:8">
      <c r="A41" s="3" t="s">
        <v>46</v>
      </c>
      <c r="B41" s="21">
        <f t="shared" si="0"/>
        <v>-3615.23955359168</v>
      </c>
      <c r="D41" s="3">
        <v>34</v>
      </c>
      <c r="E41" s="31">
        <f t="shared" si="3"/>
        <v>8333.33333333326</v>
      </c>
      <c r="F41" s="31">
        <f t="shared" si="1"/>
        <v>124.999999999999</v>
      </c>
      <c r="G41" s="31">
        <f t="shared" si="4"/>
        <v>2777.77777777778</v>
      </c>
      <c r="H41" s="32">
        <f t="shared" si="2"/>
        <v>2902.77777777778</v>
      </c>
    </row>
    <row r="42" spans="1:8">
      <c r="A42" s="3" t="s">
        <v>47</v>
      </c>
      <c r="B42" s="21">
        <f t="shared" si="0"/>
        <v>-3615.23955359168</v>
      </c>
      <c r="D42" s="3">
        <v>35</v>
      </c>
      <c r="E42" s="31">
        <f t="shared" si="3"/>
        <v>5555.55555555548</v>
      </c>
      <c r="F42" s="31">
        <f t="shared" si="1"/>
        <v>83.3333333333322</v>
      </c>
      <c r="G42" s="31">
        <f t="shared" si="4"/>
        <v>2777.77777777778</v>
      </c>
      <c r="H42" s="32">
        <f t="shared" si="2"/>
        <v>2861.11111111111</v>
      </c>
    </row>
    <row r="43" spans="1:8">
      <c r="A43" s="3" t="s">
        <v>48</v>
      </c>
      <c r="B43" s="21">
        <f t="shared" si="0"/>
        <v>-3615.23955359168</v>
      </c>
      <c r="D43" s="3">
        <v>36</v>
      </c>
      <c r="E43" s="31">
        <f t="shared" si="3"/>
        <v>2777.7777777777</v>
      </c>
      <c r="F43" s="31">
        <f t="shared" si="1"/>
        <v>41.6666666666656</v>
      </c>
      <c r="G43" s="31">
        <f t="shared" si="4"/>
        <v>2777.77777777778</v>
      </c>
      <c r="H43" s="32">
        <f t="shared" si="2"/>
        <v>2819.44444444444</v>
      </c>
    </row>
    <row r="44" spans="1:8">
      <c r="A44" s="33" t="s">
        <v>49</v>
      </c>
      <c r="B44" s="34">
        <f>SUM(B8:B43)</f>
        <v>-130148.623929301</v>
      </c>
      <c r="G44" s="33" t="s">
        <v>49</v>
      </c>
      <c r="H44" s="35">
        <f>SUM(H8:H43)</f>
        <v>127750</v>
      </c>
    </row>
  </sheetData>
  <mergeCells count="2">
    <mergeCell ref="A1:B1"/>
    <mergeCell ref="A6:B6"/>
  </mergeCells>
  <hyperlinks>
    <hyperlink ref="E1" r:id="rId1" display="http://exceltable.com/otchety/kalkulyator-rascheta-kredita"/>
  </hyperlinks>
  <pageMargins left="0.699305555555556" right="0.699305555555556" top="0.75" bottom="0.75" header="0.3" footer="0.3"/>
  <pageSetup paperSize="9" orientation="portrait" horizont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6"/>
  <sheetViews>
    <sheetView tabSelected="1" workbookViewId="0">
      <selection activeCell="L2" sqref="L2"/>
    </sheetView>
  </sheetViews>
  <sheetFormatPr defaultColWidth="9" defaultRowHeight="14.4"/>
  <cols>
    <col min="1" max="1" width="22.5740740740741" customWidth="1"/>
    <col min="2" max="2" width="12.5740740740741" customWidth="1"/>
    <col min="3" max="3" width="7.57407407407407" customWidth="1"/>
    <col min="4" max="4" width="8.13888888888889" customWidth="1"/>
    <col min="5" max="5" width="17.1388888888889" customWidth="1"/>
    <col min="6" max="6" width="12" customWidth="1"/>
    <col min="7" max="7" width="12.287037037037" customWidth="1"/>
    <col min="8" max="8" width="11.5740740740741" customWidth="1"/>
    <col min="9" max="9" width="10.712962962963" customWidth="1"/>
    <col min="10" max="10" width="13.8518518518519" customWidth="1"/>
    <col min="11" max="11" width="10.287037037037" customWidth="1"/>
    <col min="12" max="12" width="55.5740740740741" customWidth="1"/>
  </cols>
  <sheetData>
    <row r="1" ht="43.5" customHeight="1" spans="1:11">
      <c r="A1" s="1" t="s">
        <v>0</v>
      </c>
      <c r="B1" s="1"/>
      <c r="D1" s="2" t="s">
        <v>50</v>
      </c>
      <c r="E1" s="2" t="s">
        <v>51</v>
      </c>
      <c r="F1" s="2" t="s">
        <v>52</v>
      </c>
      <c r="G1" s="13" t="s">
        <v>53</v>
      </c>
      <c r="H1" s="2" t="s">
        <v>54</v>
      </c>
      <c r="I1" s="2" t="s">
        <v>55</v>
      </c>
      <c r="J1" s="2" t="s">
        <v>56</v>
      </c>
      <c r="K1" s="14"/>
    </row>
    <row r="2" spans="1:12">
      <c r="A2" s="3" t="s">
        <v>57</v>
      </c>
      <c r="B2" s="4">
        <v>400000</v>
      </c>
      <c r="D2" s="3">
        <v>1</v>
      </c>
      <c r="E2" s="5">
        <f>ABS($B$8)</f>
        <v>18651.7859459189</v>
      </c>
      <c r="F2" s="5">
        <f>$B$2*$B$4</f>
        <v>4000</v>
      </c>
      <c r="G2" s="15">
        <f>E2+F2</f>
        <v>22651.7859459189</v>
      </c>
      <c r="H2" s="5">
        <f>E2-I2</f>
        <v>14969.594165097</v>
      </c>
      <c r="I2" s="5">
        <f>J2*$B$7</f>
        <v>3682.19178082192</v>
      </c>
      <c r="J2" s="5">
        <f>$B$2</f>
        <v>400000</v>
      </c>
      <c r="K2" s="16"/>
      <c r="L2" s="23"/>
    </row>
    <row r="3" spans="1:10">
      <c r="A3" s="3" t="s">
        <v>4</v>
      </c>
      <c r="B3" s="6">
        <v>0.12</v>
      </c>
      <c r="D3" s="3">
        <v>2</v>
      </c>
      <c r="E3" s="5">
        <f>ABS($B$8)</f>
        <v>18651.7859459189</v>
      </c>
      <c r="F3" s="5">
        <f>$B$2*$B$4</f>
        <v>4000</v>
      </c>
      <c r="G3" s="15">
        <f>E3+F3</f>
        <v>22651.7859459189</v>
      </c>
      <c r="H3" s="5">
        <f>E3-I3</f>
        <v>15107.3964565894</v>
      </c>
      <c r="I3" s="5">
        <f>J3*$B$7</f>
        <v>3544.38948932952</v>
      </c>
      <c r="J3" s="5">
        <f>J2-H2</f>
        <v>385030.405834903</v>
      </c>
    </row>
    <row r="4" spans="1:10">
      <c r="A4" s="3" t="s">
        <v>58</v>
      </c>
      <c r="B4" s="6">
        <v>0.01</v>
      </c>
      <c r="D4" s="3">
        <v>3</v>
      </c>
      <c r="E4" s="5">
        <f t="shared" ref="E4:E25" si="0">ABS($B$8)</f>
        <v>18651.7859459189</v>
      </c>
      <c r="F4" s="5">
        <f t="shared" ref="F4:F25" si="1">$B$2*$B$4</f>
        <v>4000</v>
      </c>
      <c r="G4" s="15">
        <f t="shared" ref="G4:G25" si="2">E4+F4</f>
        <v>22651.7859459189</v>
      </c>
      <c r="H4" s="5">
        <f t="shared" ref="H4:H25" si="3">E4-I4</f>
        <v>15246.4672842445</v>
      </c>
      <c r="I4" s="5">
        <f t="shared" ref="I3:I25" si="4">J4*$B$7</f>
        <v>3405.31866167434</v>
      </c>
      <c r="J4" s="5">
        <f t="shared" ref="J4:J25" si="5">J3-H3</f>
        <v>369923.009378314</v>
      </c>
    </row>
    <row r="5" spans="1:10">
      <c r="A5" s="3" t="s">
        <v>5</v>
      </c>
      <c r="B5" s="3">
        <v>24</v>
      </c>
      <c r="D5" s="3">
        <v>4</v>
      </c>
      <c r="E5" s="5">
        <f t="shared" si="0"/>
        <v>18651.7859459189</v>
      </c>
      <c r="F5" s="5">
        <f t="shared" si="1"/>
        <v>4000</v>
      </c>
      <c r="G5" s="15">
        <f t="shared" si="2"/>
        <v>22651.7859459189</v>
      </c>
      <c r="H5" s="5">
        <f t="shared" si="3"/>
        <v>15386.8183255461</v>
      </c>
      <c r="I5" s="5">
        <f t="shared" si="4"/>
        <v>3264.9676203728</v>
      </c>
      <c r="J5" s="5">
        <f t="shared" si="5"/>
        <v>354676.542094069</v>
      </c>
    </row>
    <row r="6" spans="1:10">
      <c r="A6" s="3" t="s">
        <v>59</v>
      </c>
      <c r="B6" s="19" t="s">
        <v>60</v>
      </c>
      <c r="D6" s="3">
        <v>5</v>
      </c>
      <c r="E6" s="5">
        <f t="shared" si="0"/>
        <v>18651.7859459189</v>
      </c>
      <c r="F6" s="5">
        <f t="shared" si="1"/>
        <v>4000</v>
      </c>
      <c r="G6" s="15">
        <f t="shared" si="2"/>
        <v>22651.7859459189</v>
      </c>
      <c r="H6" s="5">
        <f t="shared" si="3"/>
        <v>15528.4613654744</v>
      </c>
      <c r="I6" s="5">
        <f t="shared" si="4"/>
        <v>3123.32458044449</v>
      </c>
      <c r="J6" s="5">
        <f t="shared" si="5"/>
        <v>339289.723768523</v>
      </c>
    </row>
    <row r="7" spans="1:10">
      <c r="A7" s="10" t="s">
        <v>61</v>
      </c>
      <c r="B7" s="20">
        <f>$B$12</f>
        <v>0.00920547945205479</v>
      </c>
      <c r="D7" s="3">
        <v>6</v>
      </c>
      <c r="E7" s="5">
        <f t="shared" si="0"/>
        <v>18651.7859459189</v>
      </c>
      <c r="F7" s="5">
        <f t="shared" si="1"/>
        <v>4000</v>
      </c>
      <c r="G7" s="15">
        <f t="shared" si="2"/>
        <v>22651.7859459189</v>
      </c>
      <c r="H7" s="5">
        <f t="shared" si="3"/>
        <v>15671.4082974963</v>
      </c>
      <c r="I7" s="5">
        <f t="shared" si="4"/>
        <v>2980.37764842258</v>
      </c>
      <c r="J7" s="5">
        <f t="shared" si="5"/>
        <v>323761.262403049</v>
      </c>
    </row>
    <row r="8" spans="1:10">
      <c r="A8" s="19" t="s">
        <v>62</v>
      </c>
      <c r="B8" s="21">
        <f>PMT(B7,B5,B2)</f>
        <v>-18651.7859459189</v>
      </c>
      <c r="D8" s="3">
        <v>7</v>
      </c>
      <c r="E8" s="5">
        <f t="shared" si="0"/>
        <v>18651.7859459189</v>
      </c>
      <c r="F8" s="5">
        <f t="shared" si="1"/>
        <v>4000</v>
      </c>
      <c r="G8" s="15">
        <f t="shared" si="2"/>
        <v>22651.7859459189</v>
      </c>
      <c r="H8" s="5">
        <f t="shared" si="3"/>
        <v>15815.6711245637</v>
      </c>
      <c r="I8" s="5">
        <f t="shared" si="4"/>
        <v>2836.11482135522</v>
      </c>
      <c r="J8" s="5">
        <f t="shared" si="5"/>
        <v>308089.854105552</v>
      </c>
    </row>
    <row r="9" spans="1:10">
      <c r="A9" s="8" t="s">
        <v>63</v>
      </c>
      <c r="B9" s="8"/>
      <c r="D9" s="3">
        <v>8</v>
      </c>
      <c r="E9" s="5">
        <f t="shared" si="0"/>
        <v>18651.7859459189</v>
      </c>
      <c r="F9" s="5">
        <f t="shared" si="1"/>
        <v>4000</v>
      </c>
      <c r="G9" s="15">
        <f t="shared" si="2"/>
        <v>22651.7859459189</v>
      </c>
      <c r="H9" s="5">
        <f t="shared" si="3"/>
        <v>15961.2619601213</v>
      </c>
      <c r="I9" s="5">
        <f t="shared" si="4"/>
        <v>2690.52398579759</v>
      </c>
      <c r="J9" s="5">
        <f t="shared" si="5"/>
        <v>292274.182980989</v>
      </c>
    </row>
    <row r="10" spans="1:10">
      <c r="A10" s="3" t="s">
        <v>64</v>
      </c>
      <c r="B10" s="3">
        <v>28</v>
      </c>
      <c r="D10" s="3">
        <v>9</v>
      </c>
      <c r="E10" s="5">
        <f t="shared" si="0"/>
        <v>18651.7859459189</v>
      </c>
      <c r="F10" s="5">
        <f t="shared" si="1"/>
        <v>4000</v>
      </c>
      <c r="G10" s="15">
        <f t="shared" si="2"/>
        <v>22651.7859459189</v>
      </c>
      <c r="H10" s="5">
        <f t="shared" si="3"/>
        <v>16108.193029124</v>
      </c>
      <c r="I10" s="5">
        <f t="shared" si="4"/>
        <v>2543.59291679483</v>
      </c>
      <c r="J10" s="5">
        <f t="shared" si="5"/>
        <v>276312.921020867</v>
      </c>
    </row>
    <row r="11" spans="1:10">
      <c r="A11" s="3" t="s">
        <v>65</v>
      </c>
      <c r="B11" s="3">
        <f>365/B10</f>
        <v>13.0357142857143</v>
      </c>
      <c r="D11" s="3">
        <v>10</v>
      </c>
      <c r="E11" s="5">
        <f t="shared" si="0"/>
        <v>18651.7859459189</v>
      </c>
      <c r="F11" s="5">
        <f t="shared" si="1"/>
        <v>4000</v>
      </c>
      <c r="G11" s="15">
        <f t="shared" si="2"/>
        <v>22651.7859459189</v>
      </c>
      <c r="H11" s="5">
        <f t="shared" si="3"/>
        <v>16256.4766690634</v>
      </c>
      <c r="I11" s="5">
        <f t="shared" si="4"/>
        <v>2395.3092768555</v>
      </c>
      <c r="J11" s="5">
        <f t="shared" si="5"/>
        <v>260204.727991743</v>
      </c>
    </row>
    <row r="12" spans="1:10">
      <c r="A12" s="10" t="s">
        <v>66</v>
      </c>
      <c r="B12" s="11">
        <f>B3/B11</f>
        <v>0.00920547945205479</v>
      </c>
      <c r="D12" s="3">
        <v>11</v>
      </c>
      <c r="E12" s="5">
        <f t="shared" si="0"/>
        <v>18651.7859459189</v>
      </c>
      <c r="F12" s="5">
        <f t="shared" si="1"/>
        <v>4000</v>
      </c>
      <c r="G12" s="15">
        <f t="shared" si="2"/>
        <v>22651.7859459189</v>
      </c>
      <c r="H12" s="5">
        <f t="shared" si="3"/>
        <v>16406.1253310033</v>
      </c>
      <c r="I12" s="5">
        <f t="shared" si="4"/>
        <v>2245.66061491563</v>
      </c>
      <c r="J12" s="5">
        <f t="shared" si="5"/>
        <v>243948.25132268</v>
      </c>
    </row>
    <row r="13" spans="1:10">
      <c r="A13" s="3" t="s">
        <v>67</v>
      </c>
      <c r="B13" s="6">
        <f>B12*B11</f>
        <v>0.12</v>
      </c>
      <c r="D13" s="3">
        <v>12</v>
      </c>
      <c r="E13" s="5">
        <f t="shared" si="0"/>
        <v>18651.7859459189</v>
      </c>
      <c r="F13" s="5">
        <f t="shared" si="1"/>
        <v>4000</v>
      </c>
      <c r="G13" s="15">
        <f t="shared" si="2"/>
        <v>22651.7859459189</v>
      </c>
      <c r="H13" s="5">
        <f t="shared" si="3"/>
        <v>16557.1515806256</v>
      </c>
      <c r="I13" s="5">
        <f t="shared" si="4"/>
        <v>2094.63436529324</v>
      </c>
      <c r="J13" s="5">
        <f t="shared" si="5"/>
        <v>227542.125991677</v>
      </c>
    </row>
    <row r="14" spans="4:10">
      <c r="D14" s="3">
        <v>13</v>
      </c>
      <c r="E14" s="5">
        <f t="shared" si="0"/>
        <v>18651.7859459189</v>
      </c>
      <c r="F14" s="5">
        <f t="shared" si="1"/>
        <v>4000</v>
      </c>
      <c r="G14" s="15">
        <f t="shared" si="2"/>
        <v>22651.7859459189</v>
      </c>
      <c r="H14" s="5">
        <f t="shared" si="3"/>
        <v>16709.5680992856</v>
      </c>
      <c r="I14" s="5">
        <f t="shared" si="4"/>
        <v>1942.21784663324</v>
      </c>
      <c r="J14" s="5">
        <f t="shared" si="5"/>
        <v>210984.974411051</v>
      </c>
    </row>
    <row r="15" spans="4:10">
      <c r="D15" s="3">
        <v>14</v>
      </c>
      <c r="E15" s="5">
        <f t="shared" si="0"/>
        <v>18651.7859459189</v>
      </c>
      <c r="F15" s="5">
        <f t="shared" si="1"/>
        <v>4000</v>
      </c>
      <c r="G15" s="15">
        <f t="shared" si="2"/>
        <v>22651.7859459189</v>
      </c>
      <c r="H15" s="5">
        <f t="shared" si="3"/>
        <v>16863.3876850763</v>
      </c>
      <c r="I15" s="5">
        <f t="shared" si="4"/>
        <v>1788.39826084255</v>
      </c>
      <c r="J15" s="5">
        <f t="shared" si="5"/>
        <v>194275.406311765</v>
      </c>
    </row>
    <row r="16" spans="4:10">
      <c r="D16" s="3">
        <v>15</v>
      </c>
      <c r="E16" s="5">
        <f t="shared" si="0"/>
        <v>18651.7859459189</v>
      </c>
      <c r="F16" s="5">
        <f t="shared" si="1"/>
        <v>4000</v>
      </c>
      <c r="G16" s="15">
        <f t="shared" si="2"/>
        <v>22651.7859459189</v>
      </c>
      <c r="H16" s="5">
        <f t="shared" si="3"/>
        <v>17018.6232539033</v>
      </c>
      <c r="I16" s="5">
        <f t="shared" si="4"/>
        <v>1633.16269201555</v>
      </c>
      <c r="J16" s="5">
        <f t="shared" si="5"/>
        <v>177412.018626689</v>
      </c>
    </row>
    <row r="17" spans="4:10">
      <c r="D17" s="3">
        <v>16</v>
      </c>
      <c r="E17" s="5">
        <f t="shared" si="0"/>
        <v>18651.7859459189</v>
      </c>
      <c r="F17" s="5">
        <f t="shared" si="1"/>
        <v>4000</v>
      </c>
      <c r="G17" s="15">
        <f t="shared" si="2"/>
        <v>22651.7859459189</v>
      </c>
      <c r="H17" s="5">
        <f t="shared" si="3"/>
        <v>17175.2878405694</v>
      </c>
      <c r="I17" s="5">
        <f t="shared" si="4"/>
        <v>1476.49810534948</v>
      </c>
      <c r="J17" s="5">
        <f t="shared" si="5"/>
        <v>160393.395372786</v>
      </c>
    </row>
    <row r="18" spans="4:10">
      <c r="D18" s="3">
        <v>17</v>
      </c>
      <c r="E18" s="5">
        <f t="shared" si="0"/>
        <v>18651.7859459189</v>
      </c>
      <c r="F18" s="5">
        <f t="shared" si="1"/>
        <v>4000</v>
      </c>
      <c r="G18" s="15">
        <f t="shared" si="2"/>
        <v>22651.7859459189</v>
      </c>
      <c r="H18" s="5">
        <f t="shared" si="3"/>
        <v>17333.3945998689</v>
      </c>
      <c r="I18" s="5">
        <f t="shared" si="4"/>
        <v>1318.39134604999</v>
      </c>
      <c r="J18" s="5">
        <f t="shared" si="5"/>
        <v>143218.107532216</v>
      </c>
    </row>
    <row r="19" spans="4:10">
      <c r="D19" s="3">
        <v>18</v>
      </c>
      <c r="E19" s="5">
        <f t="shared" si="0"/>
        <v>18651.7859459189</v>
      </c>
      <c r="F19" s="5">
        <f t="shared" si="1"/>
        <v>4000</v>
      </c>
      <c r="G19" s="15">
        <f t="shared" si="2"/>
        <v>22651.7859459189</v>
      </c>
      <c r="H19" s="5">
        <f t="shared" si="3"/>
        <v>17492.9568076923</v>
      </c>
      <c r="I19" s="5">
        <f t="shared" si="4"/>
        <v>1158.82913822654</v>
      </c>
      <c r="J19" s="5">
        <f t="shared" si="5"/>
        <v>125884.712932347</v>
      </c>
    </row>
    <row r="20" spans="4:10">
      <c r="D20" s="3">
        <v>19</v>
      </c>
      <c r="E20" s="5">
        <f t="shared" si="0"/>
        <v>18651.7859459189</v>
      </c>
      <c r="F20" s="5">
        <f t="shared" si="1"/>
        <v>4000</v>
      </c>
      <c r="G20" s="15">
        <f t="shared" si="2"/>
        <v>22651.7859459189</v>
      </c>
      <c r="H20" s="5">
        <f t="shared" si="3"/>
        <v>17653.9878621412</v>
      </c>
      <c r="I20" s="5">
        <f t="shared" si="4"/>
        <v>997.798083777647</v>
      </c>
      <c r="J20" s="5">
        <f t="shared" si="5"/>
        <v>108391.756124655</v>
      </c>
    </row>
    <row r="21" spans="4:10">
      <c r="D21" s="3">
        <v>20</v>
      </c>
      <c r="E21" s="5">
        <f t="shared" si="0"/>
        <v>18651.7859459189</v>
      </c>
      <c r="F21" s="5">
        <f t="shared" si="1"/>
        <v>4000</v>
      </c>
      <c r="G21" s="15">
        <f t="shared" si="2"/>
        <v>22651.7859459189</v>
      </c>
      <c r="H21" s="5">
        <f t="shared" si="3"/>
        <v>17816.501284653</v>
      </c>
      <c r="I21" s="5">
        <f t="shared" si="4"/>
        <v>835.284661265881</v>
      </c>
      <c r="J21" s="5">
        <f t="shared" si="5"/>
        <v>90737.7682625139</v>
      </c>
    </row>
    <row r="22" spans="4:10">
      <c r="D22" s="3">
        <v>21</v>
      </c>
      <c r="E22" s="5">
        <f t="shared" si="0"/>
        <v>18651.7859459189</v>
      </c>
      <c r="F22" s="5">
        <f t="shared" si="1"/>
        <v>4000</v>
      </c>
      <c r="G22" s="15">
        <f t="shared" si="2"/>
        <v>22651.7859459189</v>
      </c>
      <c r="H22" s="5">
        <f t="shared" si="3"/>
        <v>17980.5107211364</v>
      </c>
      <c r="I22" s="5">
        <f t="shared" si="4"/>
        <v>671.2752247825</v>
      </c>
      <c r="J22" s="5">
        <f t="shared" si="5"/>
        <v>72921.2669778609</v>
      </c>
    </row>
    <row r="23" spans="4:10">
      <c r="D23" s="3">
        <v>22</v>
      </c>
      <c r="E23" s="5">
        <f t="shared" si="0"/>
        <v>18651.7859459189</v>
      </c>
      <c r="F23" s="5">
        <f t="shared" si="1"/>
        <v>4000</v>
      </c>
      <c r="G23" s="15">
        <f t="shared" si="2"/>
        <v>22651.7859459189</v>
      </c>
      <c r="H23" s="5">
        <f t="shared" si="3"/>
        <v>18146.0299431173</v>
      </c>
      <c r="I23" s="5">
        <f t="shared" si="4"/>
        <v>505.756002801628</v>
      </c>
      <c r="J23" s="5">
        <f t="shared" si="5"/>
        <v>54940.7562567245</v>
      </c>
    </row>
    <row r="24" spans="4:10">
      <c r="D24" s="3">
        <v>23</v>
      </c>
      <c r="E24" s="5">
        <f t="shared" si="0"/>
        <v>18651.7859459189</v>
      </c>
      <c r="F24" s="5">
        <f t="shared" si="1"/>
        <v>4000</v>
      </c>
      <c r="G24" s="15">
        <f t="shared" si="2"/>
        <v>22651.7859459189</v>
      </c>
      <c r="H24" s="5">
        <f t="shared" si="3"/>
        <v>18313.072848895</v>
      </c>
      <c r="I24" s="5">
        <f t="shared" si="4"/>
        <v>338.713097023891</v>
      </c>
      <c r="J24" s="5">
        <f t="shared" si="5"/>
        <v>36794.7263136072</v>
      </c>
    </row>
    <row r="25" spans="4:10">
      <c r="D25" s="3">
        <v>24</v>
      </c>
      <c r="E25" s="5">
        <f t="shared" si="0"/>
        <v>18651.7859459189</v>
      </c>
      <c r="F25" s="5">
        <f t="shared" si="1"/>
        <v>4000</v>
      </c>
      <c r="G25" s="15">
        <f t="shared" si="2"/>
        <v>22651.7859459189</v>
      </c>
      <c r="H25" s="5">
        <f t="shared" si="3"/>
        <v>18481.6534647095</v>
      </c>
      <c r="I25" s="5">
        <f t="shared" si="4"/>
        <v>170.132481209406</v>
      </c>
      <c r="J25" s="5">
        <f t="shared" si="5"/>
        <v>18481.6534647122</v>
      </c>
    </row>
    <row r="26" spans="6:7">
      <c r="F26" s="22" t="s">
        <v>68</v>
      </c>
      <c r="G26" s="18">
        <f>SUM(G2:G25)</f>
        <v>543642.862702053</v>
      </c>
    </row>
  </sheetData>
  <mergeCells count="2">
    <mergeCell ref="A1:B1"/>
    <mergeCell ref="A9:B9"/>
  </mergeCells>
  <hyperlinks>
    <hyperlink ref="L2" r:id="rId1"/>
  </hyperlinks>
  <pageMargins left="0.699305555555556" right="0.699305555555556" top="0.75" bottom="0.75" header="0.3" footer="0.3"/>
  <pageSetup paperSize="9" orientation="portrait" horizont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4"/>
  <sheetViews>
    <sheetView workbookViewId="0">
      <selection activeCell="K5" sqref="K5"/>
    </sheetView>
  </sheetViews>
  <sheetFormatPr defaultColWidth="9" defaultRowHeight="14.4"/>
  <cols>
    <col min="1" max="1" width="25.712962962963" customWidth="1"/>
    <col min="2" max="2" width="12.5740740740741" customWidth="1"/>
    <col min="3" max="3" width="11.8518518518519" customWidth="1"/>
    <col min="4" max="4" width="8.13888888888889" customWidth="1"/>
    <col min="5" max="6" width="11.4259259259259" customWidth="1"/>
    <col min="7" max="7" width="12.5740740740741" customWidth="1"/>
    <col min="8" max="8" width="10.5740740740741" customWidth="1"/>
    <col min="9" max="9" width="12.5740740740741" customWidth="1"/>
    <col min="10" max="10" width="10.287037037037" customWidth="1"/>
    <col min="11" max="11" width="55.5740740740741" customWidth="1"/>
  </cols>
  <sheetData>
    <row r="1" ht="27.75" customHeight="1" spans="1:10">
      <c r="A1" s="1" t="s">
        <v>0</v>
      </c>
      <c r="B1" s="1"/>
      <c r="D1" s="2" t="s">
        <v>50</v>
      </c>
      <c r="E1" s="2" t="s">
        <v>54</v>
      </c>
      <c r="F1" s="2" t="s">
        <v>69</v>
      </c>
      <c r="G1" s="2" t="s">
        <v>56</v>
      </c>
      <c r="H1" s="2" t="s">
        <v>52</v>
      </c>
      <c r="I1" s="13" t="s">
        <v>53</v>
      </c>
      <c r="J1" s="14"/>
    </row>
    <row r="2" spans="1:11">
      <c r="A2" s="3" t="s">
        <v>57</v>
      </c>
      <c r="B2" s="4">
        <v>200000</v>
      </c>
      <c r="D2" s="3">
        <v>1</v>
      </c>
      <c r="E2" s="5">
        <f>$B$2/$B$4</f>
        <v>16666.6666666667</v>
      </c>
      <c r="F2" s="5">
        <f>G2*($B$9)</f>
        <v>3375.34246575342</v>
      </c>
      <c r="G2" s="5">
        <f>$B$2</f>
        <v>200000</v>
      </c>
      <c r="H2" s="3">
        <f>$B$5</f>
        <v>2700</v>
      </c>
      <c r="I2" s="15">
        <f>E2+F2+H2</f>
        <v>22742.0091324201</v>
      </c>
      <c r="J2" s="16" t="s">
        <v>1</v>
      </c>
      <c r="K2" s="17" t="s">
        <v>2</v>
      </c>
    </row>
    <row r="3" spans="1:9">
      <c r="A3" s="3" t="s">
        <v>4</v>
      </c>
      <c r="B3" s="6">
        <v>0.22</v>
      </c>
      <c r="D3" s="3">
        <v>2</v>
      </c>
      <c r="E3" s="5">
        <f>$B$2/$B$4</f>
        <v>16666.6666666667</v>
      </c>
      <c r="F3" s="5">
        <f t="shared" ref="F3:F13" si="0">G3*($B$9)</f>
        <v>3094.06392694064</v>
      </c>
      <c r="G3" s="5">
        <f>G2-E2</f>
        <v>183333.333333333</v>
      </c>
      <c r="H3" s="3"/>
      <c r="I3" s="15">
        <f>E3+F3</f>
        <v>19760.7305936073</v>
      </c>
    </row>
    <row r="4" spans="1:9">
      <c r="A4" s="3" t="s">
        <v>5</v>
      </c>
      <c r="B4" s="3">
        <v>12</v>
      </c>
      <c r="D4" s="3">
        <v>3</v>
      </c>
      <c r="E4" s="5">
        <f t="shared" ref="E4:E13" si="1">$B$2/$B$4</f>
        <v>16666.6666666667</v>
      </c>
      <c r="F4" s="5">
        <f t="shared" si="0"/>
        <v>2812.78538812785</v>
      </c>
      <c r="G4" s="5">
        <f t="shared" ref="G4:G13" si="2">G3-E3</f>
        <v>166666.666666667</v>
      </c>
      <c r="H4" s="3"/>
      <c r="I4" s="15">
        <f t="shared" ref="I4:I13" si="3">E4+F4</f>
        <v>19479.4520547945</v>
      </c>
    </row>
    <row r="5" spans="1:9">
      <c r="A5" s="7" t="s">
        <v>70</v>
      </c>
      <c r="B5" s="3">
        <v>2700</v>
      </c>
      <c r="D5" s="3">
        <v>4</v>
      </c>
      <c r="E5" s="5">
        <f t="shared" si="1"/>
        <v>16666.6666666667</v>
      </c>
      <c r="F5" s="5">
        <f t="shared" si="0"/>
        <v>2531.50684931507</v>
      </c>
      <c r="G5" s="5">
        <f t="shared" si="2"/>
        <v>150000</v>
      </c>
      <c r="H5" s="3"/>
      <c r="I5" s="15">
        <f t="shared" si="3"/>
        <v>19198.1735159817</v>
      </c>
    </row>
    <row r="6" spans="1:9">
      <c r="A6" s="8" t="s">
        <v>63</v>
      </c>
      <c r="B6" s="8"/>
      <c r="C6" s="9"/>
      <c r="D6" s="3">
        <v>5</v>
      </c>
      <c r="E6" s="5">
        <f t="shared" si="1"/>
        <v>16666.6666666667</v>
      </c>
      <c r="F6" s="5">
        <f t="shared" si="0"/>
        <v>2250.22831050228</v>
      </c>
      <c r="G6" s="5">
        <f t="shared" si="2"/>
        <v>133333.333333333</v>
      </c>
      <c r="H6" s="3"/>
      <c r="I6" s="15">
        <f t="shared" si="3"/>
        <v>18916.894977169</v>
      </c>
    </row>
    <row r="7" spans="1:9">
      <c r="A7" s="3" t="s">
        <v>64</v>
      </c>
      <c r="B7" s="3">
        <v>28</v>
      </c>
      <c r="D7" s="3">
        <v>6</v>
      </c>
      <c r="E7" s="5">
        <f t="shared" si="1"/>
        <v>16666.6666666667</v>
      </c>
      <c r="F7" s="5">
        <f t="shared" si="0"/>
        <v>1968.9497716895</v>
      </c>
      <c r="G7" s="5">
        <f t="shared" si="2"/>
        <v>116666.666666667</v>
      </c>
      <c r="H7" s="3"/>
      <c r="I7" s="15">
        <f t="shared" si="3"/>
        <v>18635.6164383562</v>
      </c>
    </row>
    <row r="8" spans="1:9">
      <c r="A8" s="3" t="s">
        <v>65</v>
      </c>
      <c r="B8" s="3">
        <f>365/B7</f>
        <v>13.0357142857143</v>
      </c>
      <c r="D8" s="3">
        <v>7</v>
      </c>
      <c r="E8" s="5">
        <f t="shared" si="1"/>
        <v>16666.6666666667</v>
      </c>
      <c r="F8" s="5">
        <f t="shared" si="0"/>
        <v>1687.67123287671</v>
      </c>
      <c r="G8" s="5">
        <f t="shared" si="2"/>
        <v>100000</v>
      </c>
      <c r="H8" s="3"/>
      <c r="I8" s="15">
        <f t="shared" si="3"/>
        <v>18354.3378995434</v>
      </c>
    </row>
    <row r="9" spans="1:9">
      <c r="A9" s="10" t="s">
        <v>66</v>
      </c>
      <c r="B9" s="11">
        <f>B3/B8</f>
        <v>0.0168767123287671</v>
      </c>
      <c r="D9" s="3">
        <v>8</v>
      </c>
      <c r="E9" s="5">
        <f t="shared" si="1"/>
        <v>16666.6666666667</v>
      </c>
      <c r="F9" s="5">
        <f t="shared" si="0"/>
        <v>1406.39269406393</v>
      </c>
      <c r="G9" s="5">
        <f t="shared" si="2"/>
        <v>83333.3333333334</v>
      </c>
      <c r="H9" s="3"/>
      <c r="I9" s="15">
        <f t="shared" si="3"/>
        <v>18073.0593607306</v>
      </c>
    </row>
    <row r="10" spans="1:9">
      <c r="A10" s="3" t="s">
        <v>67</v>
      </c>
      <c r="B10" s="6">
        <f>B9*B8</f>
        <v>0.22</v>
      </c>
      <c r="D10" s="3">
        <v>9</v>
      </c>
      <c r="E10" s="5">
        <f t="shared" si="1"/>
        <v>16666.6666666667</v>
      </c>
      <c r="F10" s="5">
        <f t="shared" si="0"/>
        <v>1125.11415525114</v>
      </c>
      <c r="G10" s="5">
        <f t="shared" si="2"/>
        <v>66666.6666666667</v>
      </c>
      <c r="H10" s="3"/>
      <c r="I10" s="15">
        <f t="shared" si="3"/>
        <v>17791.7808219178</v>
      </c>
    </row>
    <row r="11" spans="4:9">
      <c r="D11" s="3">
        <v>10</v>
      </c>
      <c r="E11" s="5">
        <f t="shared" si="1"/>
        <v>16666.6666666667</v>
      </c>
      <c r="F11" s="5">
        <f t="shared" si="0"/>
        <v>843.835616438356</v>
      </c>
      <c r="G11" s="5">
        <f t="shared" si="2"/>
        <v>50000</v>
      </c>
      <c r="H11" s="3"/>
      <c r="I11" s="15">
        <f t="shared" si="3"/>
        <v>17510.502283105</v>
      </c>
    </row>
    <row r="12" spans="4:9">
      <c r="D12" s="3">
        <v>11</v>
      </c>
      <c r="E12" s="5">
        <f t="shared" si="1"/>
        <v>16666.6666666667</v>
      </c>
      <c r="F12" s="5">
        <f t="shared" si="0"/>
        <v>562.557077625571</v>
      </c>
      <c r="G12" s="5">
        <f t="shared" si="2"/>
        <v>33333.3333333333</v>
      </c>
      <c r="H12" s="3"/>
      <c r="I12" s="15">
        <f t="shared" si="3"/>
        <v>17229.2237442922</v>
      </c>
    </row>
    <row r="13" spans="4:9">
      <c r="D13" s="3">
        <v>12</v>
      </c>
      <c r="E13" s="5">
        <f t="shared" si="1"/>
        <v>16666.6666666667</v>
      </c>
      <c r="F13" s="5">
        <f t="shared" si="0"/>
        <v>281.278538812786</v>
      </c>
      <c r="G13" s="5">
        <f t="shared" si="2"/>
        <v>16666.6666666667</v>
      </c>
      <c r="H13" s="3"/>
      <c r="I13" s="15">
        <f t="shared" si="3"/>
        <v>16947.9452054795</v>
      </c>
    </row>
    <row r="14" spans="8:9">
      <c r="H14" s="12" t="s">
        <v>68</v>
      </c>
      <c r="I14" s="18">
        <f>SUM(I2:I13)</f>
        <v>224639.726027397</v>
      </c>
    </row>
  </sheetData>
  <mergeCells count="2">
    <mergeCell ref="A1:B1"/>
    <mergeCell ref="A6:B6"/>
  </mergeCells>
  <hyperlinks>
    <hyperlink ref="K2" r:id="rId1" display="http://exceltable.com/otchety/kalkulyator-rascheta-kredita"/>
  </hyperlink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diakov.net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Example1</vt:lpstr>
      <vt:lpstr>Example2</vt:lpstr>
      <vt:lpstr>Example3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webmaster</cp:lastModifiedBy>
  <dcterms:created xsi:type="dcterms:W3CDTF">2017-02-27T13:50:00Z</dcterms:created>
  <dcterms:modified xsi:type="dcterms:W3CDTF">2018-06-05T20:59:55Z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